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Gebruiker\Dropbox\alle zakelijke documenten\Alineen OnderwijsSolutions\transitievergoeding model 2014\"/>
    </mc:Choice>
  </mc:AlternateContent>
  <bookViews>
    <workbookView xWindow="25815" yWindow="-105" windowWidth="21960" windowHeight="11490"/>
  </bookViews>
  <sheets>
    <sheet name="Transitievergoeding" sheetId="10" r:id="rId1"/>
  </sheets>
  <definedNames>
    <definedName name="GDT_DJoud">#REF!</definedName>
    <definedName name="GDT_LToud">#REF!</definedName>
    <definedName name="GDToud">#REF!</definedName>
    <definedName name="Ploegentoeslag">#REF!</definedName>
    <definedName name="Print_Area" localSheetId="0">Transitievergoeding!$A$1:$G$64</definedName>
  </definedNames>
  <calcPr calcId="152511" fullPrecision="0"/>
</workbook>
</file>

<file path=xl/calcChain.xml><?xml version="1.0" encoding="utf-8"?>
<calcChain xmlns="http://schemas.openxmlformats.org/spreadsheetml/2006/main">
  <c r="F6" i="10" l="1"/>
  <c r="F7" i="10" s="1"/>
  <c r="C34" i="10" s="1"/>
  <c r="F5" i="10"/>
  <c r="F4" i="10"/>
  <c r="C31" i="10" l="1"/>
  <c r="C30" i="10"/>
  <c r="C37" i="10" s="1"/>
  <c r="C29" i="10"/>
  <c r="E50" i="10"/>
  <c r="C18" i="10" l="1"/>
  <c r="C42" i="10"/>
  <c r="E48" i="10"/>
  <c r="E49" i="10"/>
  <c r="C40" i="10" l="1"/>
  <c r="C41" i="10"/>
  <c r="C43" i="10" l="1"/>
  <c r="C50" i="10" s="1"/>
  <c r="C44" i="10"/>
  <c r="E14" i="10"/>
  <c r="E19" i="10" s="1"/>
  <c r="E15" i="10"/>
  <c r="E16" i="10"/>
  <c r="E17" i="10"/>
  <c r="E18" i="10"/>
  <c r="E20" i="10"/>
  <c r="C49" i="10" l="1"/>
  <c r="C48" i="10"/>
  <c r="E22" i="10"/>
  <c r="C53" i="10" s="1"/>
  <c r="C51" i="10" l="1"/>
  <c r="C22" i="10"/>
  <c r="F50" i="10" s="1"/>
  <c r="F48" i="10" l="1"/>
  <c r="F49" i="10"/>
  <c r="F51" i="10" l="1"/>
  <c r="C24" i="10" s="1"/>
</calcChain>
</file>

<file path=xl/sharedStrings.xml><?xml version="1.0" encoding="utf-8"?>
<sst xmlns="http://schemas.openxmlformats.org/spreadsheetml/2006/main" count="56" uniqueCount="49">
  <si>
    <t>Jaarbedragen</t>
  </si>
  <si>
    <t>Totaal</t>
  </si>
  <si>
    <t>Subtotaal</t>
  </si>
  <si>
    <t>Maandbedragen</t>
  </si>
  <si>
    <t>Leeftijd uit dienst:</t>
  </si>
  <si>
    <t>Controle</t>
  </si>
  <si>
    <t>Overwerk p/m</t>
  </si>
  <si>
    <t>Bonus p/m</t>
  </si>
  <si>
    <t>Toeslagen p/m</t>
  </si>
  <si>
    <t>13e maand</t>
  </si>
  <si>
    <t>Ja</t>
  </si>
  <si>
    <t>Nee</t>
  </si>
  <si>
    <t>Maak keuze:</t>
  </si>
  <si>
    <t>In dienst:</t>
  </si>
  <si>
    <t>Geboren:</t>
  </si>
  <si>
    <t>Bruto loon</t>
  </si>
  <si>
    <t>Vakantiegeld</t>
  </si>
  <si>
    <t>Meer dan 10 jaar in dienst?</t>
  </si>
  <si>
    <t>Uit dienst:</t>
  </si>
  <si>
    <t>Datum 10 jaar in dienst:</t>
  </si>
  <si>
    <t>Datum 50 jaar:</t>
  </si>
  <si>
    <t>Categorie</t>
  </si>
  <si>
    <t>Weging</t>
  </si>
  <si>
    <t>Leeftijd in dienst:</t>
  </si>
  <si>
    <t>Aan beide voorwaarden voldaan en datum uit dienst voor 1-1-2020?</t>
  </si>
  <si>
    <t>Datum 2 jaar in dienst:</t>
  </si>
  <si>
    <t>Transitievergoeding:</t>
  </si>
  <si>
    <t>Aantal halve dienstjaren t/m 10 jaar</t>
  </si>
  <si>
    <t>1. Halve dienstjaren t/m 10 jaar</t>
  </si>
  <si>
    <t>2. Halve dienstjaren na 10 jaar</t>
  </si>
  <si>
    <t>Aantal halve dienstjaren meer dan 20</t>
  </si>
  <si>
    <t>Halve dienstjaren</t>
  </si>
  <si>
    <t>Diensttijd in halve jaren:</t>
  </si>
  <si>
    <t>Afgeronde halve dienstjaren:</t>
  </si>
  <si>
    <t>Zijn er 25 of meer werknemers?</t>
  </si>
  <si>
    <t xml:space="preserve">Pensioengerechtigde leeftijd bereikt? </t>
  </si>
  <si>
    <t>In dienst op 50e verjaardag?</t>
  </si>
  <si>
    <t>3. Overgangsregeling</t>
  </si>
  <si>
    <t>Disclaimer</t>
  </si>
  <si>
    <t>Feedback</t>
  </si>
  <si>
    <t>Wij stellen uw feedback bijzonder op prijs. Voor vragen en/of opmerkingen kunt u contact opnemen met Boom Juridische uitgevers via helpdesk@bju.nl</t>
  </si>
  <si>
    <t xml:space="preserve">Hoewel BJu en VAAN dit model met de grootst mogelijke zorgvuldigheid hebben samengesteld, zijn zij noch afzonderlijk noch gezamenlijk aansprakelijk voor enige onjuistheden. Zowel BJu als VAAN aanvaardt geen enkele aansprakelijkheid voor de inhoud van het model, noch  voor enige schade, van welke aard ook, welke het directe of indirecte gevolg is van handelen en/of nalaten en/of beslissingen die (mede) gebaseerd zijn op de inhoud van dit model.
</t>
  </si>
  <si>
    <t>Ouder dan 50?</t>
  </si>
  <si>
    <t>Jaarsalaris hoger dan 75.000?</t>
  </si>
  <si>
    <t>Berekening</t>
  </si>
  <si>
    <t>Aantal halve dienstjaren overgangsregeling</t>
  </si>
  <si>
    <t>3. Halve dienstjaren na 10 jaar, overgangsregeling</t>
  </si>
  <si>
    <t>Transitievergoeding</t>
  </si>
  <si>
    <t>v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</si>
</sst>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quot;€&quot;\ * #,##0.00_ ;_ &quot;€&quot;\ * \-#,##0.00_ ;_ &quot;€&quot;\ * &quot;-&quot;?_ ;_ @_ "/>
  </numFmts>
  <fonts count="9" x14ac:knownFonts="1">
    <font>
      <sz val="10"/>
      <name val="Arial"/>
    </font>
    <font>
      <sz val="10"/>
      <name val="Calibri"/>
      <family val="2"/>
      <scheme val="minor"/>
    </font>
    <font>
      <b/>
      <sz val="10"/>
      <name val="Calibri"/>
      <family val="2"/>
      <scheme val="minor"/>
    </font>
    <font>
      <i/>
      <sz val="10"/>
      <name val="Calibri"/>
      <family val="2"/>
      <scheme val="minor"/>
    </font>
    <font>
      <b/>
      <u/>
      <sz val="14"/>
      <color theme="0"/>
      <name val="Calibri"/>
      <family val="2"/>
      <scheme val="minor"/>
    </font>
    <font>
      <u/>
      <sz val="10"/>
      <name val="Calibri"/>
      <family val="2"/>
      <scheme val="minor"/>
    </font>
    <font>
      <b/>
      <sz val="10"/>
      <color theme="0"/>
      <name val="Calibri"/>
      <family val="2"/>
      <scheme val="minor"/>
    </font>
    <font>
      <sz val="10"/>
      <color theme="0"/>
      <name val="Arial"/>
      <family val="2"/>
    </font>
    <font>
      <sz val="6"/>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8"/>
        <bgColor indexed="64"/>
      </patternFill>
    </fill>
    <fill>
      <patternFill patternType="solid">
        <fgColor theme="0"/>
        <bgColor indexed="64"/>
      </patternFill>
    </fill>
    <fill>
      <patternFill patternType="solid">
        <fgColor rgb="FF3E647E"/>
        <bgColor indexed="64"/>
      </patternFill>
    </fill>
    <fill>
      <patternFill patternType="solid">
        <fgColor theme="0" tint="-0.499984740745262"/>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cellStyleXfs>
  <cellXfs count="100">
    <xf numFmtId="0" fontId="0" fillId="0" borderId="0" xfId="0"/>
    <xf numFmtId="0" fontId="1" fillId="0" borderId="0" xfId="0" applyFont="1"/>
    <xf numFmtId="0" fontId="1" fillId="0" borderId="1" xfId="0" applyFont="1" applyBorder="1" applyProtection="1">
      <protection hidden="1"/>
    </xf>
    <xf numFmtId="14" fontId="1" fillId="3" borderId="3" xfId="0" applyNumberFormat="1" applyFont="1" applyFill="1" applyBorder="1" applyProtection="1">
      <protection locked="0"/>
    </xf>
    <xf numFmtId="0" fontId="1" fillId="2" borderId="1" xfId="0" applyFont="1" applyFill="1" applyBorder="1"/>
    <xf numFmtId="0" fontId="1" fillId="0" borderId="4" xfId="0" applyFont="1" applyBorder="1" applyProtection="1">
      <protection hidden="1"/>
    </xf>
    <xf numFmtId="14" fontId="1" fillId="3" borderId="5" xfId="0" applyNumberFormat="1" applyFont="1" applyFill="1" applyBorder="1" applyProtection="1">
      <protection locked="0"/>
    </xf>
    <xf numFmtId="0" fontId="1" fillId="0" borderId="0" xfId="0" applyFont="1" applyBorder="1"/>
    <xf numFmtId="0" fontId="1" fillId="2" borderId="4" xfId="0" applyFont="1" applyFill="1" applyBorder="1"/>
    <xf numFmtId="0" fontId="1" fillId="0" borderId="4" xfId="0" applyFont="1" applyFill="1" applyBorder="1" applyProtection="1">
      <protection hidden="1"/>
    </xf>
    <xf numFmtId="14" fontId="1" fillId="5" borderId="5" xfId="0" applyNumberFormat="1" applyFont="1" applyFill="1" applyBorder="1" applyProtection="1">
      <protection locked="0"/>
    </xf>
    <xf numFmtId="0" fontId="2" fillId="2" borderId="2" xfId="0" applyFont="1" applyFill="1" applyBorder="1"/>
    <xf numFmtId="0" fontId="1" fillId="0" borderId="2" xfId="0" applyFont="1" applyFill="1" applyBorder="1" applyProtection="1">
      <protection hidden="1"/>
    </xf>
    <xf numFmtId="0" fontId="1" fillId="0" borderId="0" xfId="0" applyFont="1" applyFill="1" applyBorder="1"/>
    <xf numFmtId="0" fontId="1" fillId="0" borderId="0" xfId="0" applyFont="1" applyAlignment="1">
      <alignment horizontal="right"/>
    </xf>
    <xf numFmtId="0" fontId="1" fillId="0" borderId="0" xfId="0" applyFont="1" applyAlignment="1">
      <alignment wrapText="1"/>
    </xf>
    <xf numFmtId="0" fontId="1" fillId="0" borderId="1" xfId="0" applyFont="1" applyBorder="1" applyAlignment="1" applyProtection="1">
      <alignment vertical="center"/>
      <protection hidden="1"/>
    </xf>
    <xf numFmtId="14" fontId="1" fillId="0" borderId="0" xfId="0" applyNumberFormat="1" applyFont="1"/>
    <xf numFmtId="0" fontId="1" fillId="0" borderId="4" xfId="0" applyFont="1" applyBorder="1" applyAlignment="1" applyProtection="1">
      <alignment vertical="center"/>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vertical="center"/>
      <protection hidden="1"/>
    </xf>
    <xf numFmtId="4" fontId="1" fillId="3" borderId="0" xfId="0" applyNumberFormat="1" applyFont="1" applyFill="1" applyBorder="1" applyAlignment="1" applyProtection="1">
      <alignment horizontal="right" vertical="center"/>
      <protection locked="0"/>
    </xf>
    <xf numFmtId="4" fontId="1" fillId="3" borderId="17" xfId="0" applyNumberFormat="1" applyFont="1" applyFill="1" applyBorder="1" applyAlignment="1" applyProtection="1">
      <alignment horizontal="right" vertical="center"/>
      <protection locked="0"/>
    </xf>
    <xf numFmtId="0" fontId="2" fillId="2" borderId="4" xfId="0" applyFont="1" applyFill="1" applyBorder="1" applyAlignment="1" applyProtection="1">
      <alignment vertical="center"/>
      <protection hidden="1"/>
    </xf>
    <xf numFmtId="4" fontId="2" fillId="2" borderId="0" xfId="0" applyNumberFormat="1" applyFont="1" applyFill="1" applyBorder="1" applyAlignment="1" applyProtection="1">
      <alignment horizontal="right" vertical="center"/>
      <protection hidden="1"/>
    </xf>
    <xf numFmtId="0" fontId="1" fillId="0" borderId="4" xfId="0" applyFont="1" applyFill="1" applyBorder="1" applyAlignment="1" applyProtection="1">
      <alignment vertical="center"/>
      <protection hidden="1"/>
    </xf>
    <xf numFmtId="4" fontId="1" fillId="0" borderId="0" xfId="0" applyNumberFormat="1" applyFont="1" applyBorder="1" applyAlignment="1" applyProtection="1">
      <alignment horizontal="right" vertical="center"/>
      <protection hidden="1"/>
    </xf>
    <xf numFmtId="4" fontId="1" fillId="0" borderId="5" xfId="0" applyNumberFormat="1" applyFont="1" applyBorder="1" applyAlignment="1" applyProtection="1">
      <alignment horizontal="right" vertical="center"/>
      <protection hidden="1"/>
    </xf>
    <xf numFmtId="0" fontId="2" fillId="2" borderId="2" xfId="0" applyFont="1" applyFill="1" applyBorder="1" applyAlignment="1" applyProtection="1">
      <alignment vertical="center"/>
      <protection hidden="1"/>
    </xf>
    <xf numFmtId="0" fontId="1" fillId="4" borderId="18" xfId="0" applyFont="1" applyFill="1" applyBorder="1" applyAlignment="1" applyProtection="1">
      <alignment vertical="center"/>
      <protection hidden="1"/>
    </xf>
    <xf numFmtId="0" fontId="1" fillId="0" borderId="0" xfId="0" applyFont="1" applyProtection="1">
      <protection hidden="1"/>
    </xf>
    <xf numFmtId="0" fontId="1" fillId="0" borderId="0" xfId="0" applyFont="1" applyFill="1" applyBorder="1" applyAlignment="1">
      <alignment horizontal="right"/>
    </xf>
    <xf numFmtId="0" fontId="2" fillId="0" borderId="0" xfId="0" applyFont="1" applyProtection="1">
      <protection hidden="1"/>
    </xf>
    <xf numFmtId="0" fontId="2" fillId="0" borderId="0" xfId="0" applyFont="1"/>
    <xf numFmtId="0" fontId="1" fillId="0" borderId="0" xfId="0" applyFont="1" applyAlignment="1" applyProtection="1">
      <alignment vertical="center"/>
      <protection hidden="1"/>
    </xf>
    <xf numFmtId="4" fontId="2" fillId="2" borderId="8" xfId="0" applyNumberFormat="1" applyFont="1" applyFill="1" applyBorder="1" applyAlignment="1" applyProtection="1">
      <alignment horizontal="right" vertical="center"/>
      <protection hidden="1"/>
    </xf>
    <xf numFmtId="4" fontId="2" fillId="2" borderId="8" xfId="0" applyNumberFormat="1" applyFont="1" applyFill="1" applyBorder="1" applyAlignment="1" applyProtection="1">
      <alignment horizontal="left" vertical="center"/>
      <protection hidden="1"/>
    </xf>
    <xf numFmtId="0" fontId="1" fillId="8" borderId="0" xfId="0" applyFont="1" applyFill="1"/>
    <xf numFmtId="14" fontId="1" fillId="8" borderId="0" xfId="0" applyNumberFormat="1" applyFont="1" applyFill="1" applyProtection="1">
      <protection hidden="1"/>
    </xf>
    <xf numFmtId="0" fontId="2" fillId="8" borderId="0" xfId="0" applyFont="1" applyFill="1" applyBorder="1" applyProtection="1">
      <protection hidden="1"/>
    </xf>
    <xf numFmtId="0" fontId="1" fillId="8" borderId="0" xfId="0" applyFont="1" applyFill="1" applyProtection="1">
      <protection hidden="1"/>
    </xf>
    <xf numFmtId="0" fontId="1" fillId="8" borderId="0" xfId="0" applyFont="1" applyFill="1" applyAlignment="1" applyProtection="1">
      <alignment horizontal="right"/>
      <protection hidden="1"/>
    </xf>
    <xf numFmtId="1" fontId="1" fillId="8" borderId="0" xfId="0" applyNumberFormat="1" applyFont="1" applyFill="1"/>
    <xf numFmtId="0" fontId="2" fillId="8" borderId="0" xfId="0" applyFont="1" applyFill="1" applyProtection="1">
      <protection hidden="1"/>
    </xf>
    <xf numFmtId="14" fontId="1" fillId="8" borderId="0" xfId="0" applyNumberFormat="1" applyFont="1" applyFill="1"/>
    <xf numFmtId="1" fontId="1" fillId="8" borderId="0" xfId="0" applyNumberFormat="1" applyFont="1" applyFill="1" applyAlignment="1" applyProtection="1">
      <alignment horizontal="right"/>
      <protection hidden="1"/>
    </xf>
    <xf numFmtId="0" fontId="2" fillId="8" borderId="0" xfId="0" applyFont="1" applyFill="1"/>
    <xf numFmtId="0" fontId="3" fillId="8" borderId="9" xfId="0" applyFont="1" applyFill="1" applyBorder="1" applyAlignment="1" applyProtection="1">
      <alignment vertical="center"/>
      <protection hidden="1"/>
    </xf>
    <xf numFmtId="0" fontId="3" fillId="8" borderId="10" xfId="0" applyFont="1" applyFill="1" applyBorder="1" applyAlignment="1" applyProtection="1">
      <alignment horizontal="right" vertical="center"/>
      <protection hidden="1"/>
    </xf>
    <xf numFmtId="0" fontId="1" fillId="8" borderId="10" xfId="0" applyFont="1" applyFill="1" applyBorder="1" applyAlignment="1" applyProtection="1">
      <alignment vertical="center"/>
      <protection hidden="1"/>
    </xf>
    <xf numFmtId="0" fontId="3" fillId="8" borderId="11" xfId="0" applyFont="1" applyFill="1" applyBorder="1" applyAlignment="1" applyProtection="1">
      <alignment horizontal="right" vertical="center"/>
      <protection hidden="1"/>
    </xf>
    <xf numFmtId="0" fontId="1" fillId="8" borderId="12" xfId="0" applyFont="1" applyFill="1" applyBorder="1" applyAlignment="1" applyProtection="1">
      <alignment vertical="center"/>
      <protection hidden="1"/>
    </xf>
    <xf numFmtId="0" fontId="1" fillId="8" borderId="0" xfId="0" applyFont="1" applyFill="1" applyBorder="1" applyAlignment="1" applyProtection="1">
      <alignment horizontal="right" vertical="center"/>
      <protection hidden="1"/>
    </xf>
    <xf numFmtId="12" fontId="1" fillId="8" borderId="0" xfId="0" applyNumberFormat="1" applyFont="1" applyFill="1" applyBorder="1" applyAlignment="1" applyProtection="1">
      <alignment horizontal="right" vertical="top"/>
      <protection hidden="1"/>
    </xf>
    <xf numFmtId="0" fontId="1" fillId="8" borderId="0" xfId="0" applyFont="1" applyFill="1" applyBorder="1" applyAlignment="1" applyProtection="1">
      <alignment horizontal="center" vertical="center"/>
      <protection hidden="1"/>
    </xf>
    <xf numFmtId="0" fontId="1" fillId="8" borderId="14" xfId="0" applyFont="1" applyFill="1" applyBorder="1" applyAlignment="1" applyProtection="1">
      <alignment vertical="center"/>
      <protection hidden="1"/>
    </xf>
    <xf numFmtId="0" fontId="1" fillId="8" borderId="21" xfId="0" applyFont="1" applyFill="1" applyBorder="1" applyAlignment="1" applyProtection="1">
      <alignment horizontal="right" vertical="center"/>
      <protection hidden="1"/>
    </xf>
    <xf numFmtId="0" fontId="1" fillId="8" borderId="15" xfId="0" applyFont="1" applyFill="1" applyBorder="1" applyAlignment="1" applyProtection="1">
      <alignment vertical="center"/>
      <protection hidden="1"/>
    </xf>
    <xf numFmtId="164" fontId="1" fillId="8" borderId="15" xfId="0" applyNumberFormat="1" applyFont="1" applyFill="1" applyBorder="1" applyAlignment="1" applyProtection="1">
      <alignment vertical="center"/>
      <protection hidden="1"/>
    </xf>
    <xf numFmtId="165" fontId="1" fillId="8" borderId="22" xfId="0" applyNumberFormat="1" applyFont="1" applyFill="1" applyBorder="1" applyAlignment="1" applyProtection="1">
      <alignment vertical="center"/>
      <protection hidden="1"/>
    </xf>
    <xf numFmtId="0" fontId="1" fillId="8" borderId="0" xfId="0" applyFont="1" applyFill="1" applyBorder="1"/>
    <xf numFmtId="0" fontId="1" fillId="8" borderId="9" xfId="0" applyFont="1" applyFill="1" applyBorder="1" applyProtection="1">
      <protection hidden="1"/>
    </xf>
    <xf numFmtId="14" fontId="1" fillId="8" borderId="11" xfId="0" applyNumberFormat="1" applyFont="1" applyFill="1" applyBorder="1" applyAlignment="1" applyProtection="1">
      <alignment horizontal="right"/>
      <protection hidden="1"/>
    </xf>
    <xf numFmtId="0" fontId="1" fillId="8" borderId="12" xfId="0" applyFont="1" applyFill="1" applyBorder="1" applyProtection="1">
      <protection hidden="1"/>
    </xf>
    <xf numFmtId="14" fontId="1" fillId="8" borderId="13" xfId="0" applyNumberFormat="1" applyFont="1" applyFill="1" applyBorder="1" applyAlignment="1" applyProtection="1">
      <alignment horizontal="right"/>
      <protection hidden="1"/>
    </xf>
    <xf numFmtId="0" fontId="1" fillId="8" borderId="14" xfId="0" applyFont="1" applyFill="1" applyBorder="1" applyProtection="1">
      <protection hidden="1"/>
    </xf>
    <xf numFmtId="14" fontId="1" fillId="8" borderId="16" xfId="0" applyNumberFormat="1" applyFont="1" applyFill="1" applyBorder="1" applyAlignment="1" applyProtection="1">
      <alignment horizontal="right"/>
      <protection hidden="1"/>
    </xf>
    <xf numFmtId="0" fontId="1" fillId="2" borderId="3" xfId="0" applyFont="1" applyFill="1" applyBorder="1" applyAlignment="1" applyProtection="1">
      <alignment horizontal="right"/>
      <protection hidden="1"/>
    </xf>
    <xf numFmtId="0" fontId="1" fillId="2" borderId="5" xfId="0" applyFont="1" applyFill="1" applyBorder="1" applyAlignment="1" applyProtection="1">
      <alignment horizontal="right"/>
      <protection hidden="1"/>
    </xf>
    <xf numFmtId="2" fontId="1" fillId="2" borderId="5" xfId="0" applyNumberFormat="1" applyFont="1" applyFill="1" applyBorder="1" applyAlignment="1" applyProtection="1">
      <alignment horizontal="right"/>
      <protection hidden="1"/>
    </xf>
    <xf numFmtId="0" fontId="1" fillId="2" borderId="6" xfId="0" applyFont="1" applyFill="1" applyBorder="1" applyAlignment="1" applyProtection="1">
      <alignment horizontal="right"/>
      <protection hidden="1"/>
    </xf>
    <xf numFmtId="14" fontId="1" fillId="3" borderId="5" xfId="0" applyNumberFormat="1" applyFont="1" applyFill="1" applyBorder="1" applyAlignment="1" applyProtection="1">
      <alignment horizontal="right"/>
      <protection locked="0"/>
    </xf>
    <xf numFmtId="0" fontId="1" fillId="3" borderId="6" xfId="0" applyFont="1" applyFill="1" applyBorder="1" applyAlignment="1" applyProtection="1">
      <alignment horizontal="right"/>
      <protection locked="0"/>
    </xf>
    <xf numFmtId="49" fontId="1" fillId="3" borderId="0" xfId="0" applyNumberFormat="1" applyFont="1" applyFill="1" applyBorder="1" applyAlignment="1" applyProtection="1">
      <alignment horizontal="right" vertical="center"/>
      <protection locked="0"/>
    </xf>
    <xf numFmtId="4" fontId="1" fillId="8" borderId="13" xfId="0" applyNumberFormat="1" applyFont="1" applyFill="1" applyBorder="1" applyAlignment="1" applyProtection="1">
      <alignment horizontal="right" vertical="center"/>
      <protection hidden="1"/>
    </xf>
    <xf numFmtId="0" fontId="8" fillId="0" borderId="0" xfId="0" applyFont="1"/>
    <xf numFmtId="0" fontId="6" fillId="7" borderId="0" xfId="0" applyFont="1" applyFill="1" applyAlignment="1">
      <alignment horizontal="center"/>
    </xf>
    <xf numFmtId="0" fontId="7" fillId="7" borderId="0" xfId="0" applyFont="1" applyFill="1" applyAlignment="1">
      <alignment horizontal="center"/>
    </xf>
    <xf numFmtId="0" fontId="1" fillId="8" borderId="0" xfId="0" applyFont="1" applyFill="1" applyAlignment="1" applyProtection="1">
      <alignment wrapText="1"/>
      <protection hidden="1"/>
    </xf>
    <xf numFmtId="0" fontId="0" fillId="0" borderId="0" xfId="0" applyAlignment="1">
      <alignment wrapText="1"/>
    </xf>
    <xf numFmtId="0" fontId="1" fillId="8" borderId="0" xfId="0" applyFont="1" applyFill="1" applyAlignment="1" applyProtection="1">
      <alignment horizontal="right"/>
      <protection hidden="1"/>
    </xf>
    <xf numFmtId="0" fontId="0" fillId="0" borderId="0" xfId="0" applyAlignment="1">
      <alignment horizontal="right"/>
    </xf>
    <xf numFmtId="0" fontId="1" fillId="0" borderId="0" xfId="0" applyFont="1" applyAlignment="1" applyProtection="1">
      <alignment horizontal="left" vertical="top" wrapText="1"/>
      <protection hidden="1"/>
    </xf>
    <xf numFmtId="0" fontId="0" fillId="0" borderId="0" xfId="0" applyAlignment="1" applyProtection="1">
      <protection hidden="1"/>
    </xf>
    <xf numFmtId="0" fontId="1" fillId="0" borderId="0" xfId="0" applyFont="1" applyAlignment="1" applyProtection="1">
      <alignment wrapText="1"/>
      <protection hidden="1"/>
    </xf>
    <xf numFmtId="0" fontId="0" fillId="0" borderId="0" xfId="0" applyAlignment="1" applyProtection="1">
      <alignment wrapText="1"/>
      <protection hidden="1"/>
    </xf>
    <xf numFmtId="0" fontId="4" fillId="6" borderId="0" xfId="0" applyFont="1" applyFill="1" applyAlignment="1">
      <alignment horizontal="center"/>
    </xf>
    <xf numFmtId="0" fontId="5" fillId="0" borderId="7" xfId="0" applyFont="1" applyBorder="1" applyAlignment="1" applyProtection="1">
      <alignment horizontal="left" vertical="center"/>
      <protection hidden="1"/>
    </xf>
    <xf numFmtId="0" fontId="5" fillId="0" borderId="7" xfId="0" applyFont="1" applyBorder="1" applyAlignment="1" applyProtection="1">
      <alignment horizontal="right" vertical="center"/>
      <protection hidden="1"/>
    </xf>
    <xf numFmtId="0" fontId="5" fillId="0" borderId="3" xfId="0" applyFont="1" applyBorder="1" applyAlignment="1" applyProtection="1">
      <alignment horizontal="right" vertical="center"/>
      <protection hidden="1"/>
    </xf>
    <xf numFmtId="4" fontId="1" fillId="2" borderId="0" xfId="0" applyNumberFormat="1" applyFont="1" applyFill="1" applyBorder="1" applyAlignment="1" applyProtection="1">
      <alignment horizontal="right" vertical="center"/>
      <protection hidden="1"/>
    </xf>
    <xf numFmtId="4" fontId="1" fillId="2" borderId="5" xfId="0" applyNumberFormat="1" applyFont="1" applyFill="1" applyBorder="1" applyAlignment="1" applyProtection="1">
      <alignment horizontal="right" vertical="center"/>
      <protection hidden="1"/>
    </xf>
    <xf numFmtId="4" fontId="2" fillId="2" borderId="8" xfId="0" applyNumberFormat="1" applyFont="1" applyFill="1" applyBorder="1" applyAlignment="1" applyProtection="1">
      <alignment horizontal="right" vertical="center"/>
      <protection hidden="1"/>
    </xf>
    <xf numFmtId="4" fontId="2" fillId="2" borderId="6" xfId="0" applyNumberFormat="1" applyFont="1" applyFill="1" applyBorder="1" applyAlignment="1" applyProtection="1">
      <alignment horizontal="right" vertical="center"/>
      <protection hidden="1"/>
    </xf>
    <xf numFmtId="43" fontId="1" fillId="4" borderId="20" xfId="0" applyNumberFormat="1" applyFont="1" applyFill="1" applyBorder="1" applyAlignment="1" applyProtection="1">
      <alignment horizontal="right"/>
      <protection hidden="1"/>
    </xf>
    <xf numFmtId="43" fontId="1" fillId="0" borderId="19" xfId="0" applyNumberFormat="1" applyFont="1" applyBorder="1" applyAlignment="1" applyProtection="1">
      <alignment horizontal="right"/>
      <protection hidden="1"/>
    </xf>
    <xf numFmtId="4" fontId="2" fillId="2" borderId="0" xfId="0" applyNumberFormat="1" applyFont="1" applyFill="1" applyBorder="1" applyAlignment="1" applyProtection="1">
      <alignment horizontal="right" vertical="center"/>
      <protection hidden="1"/>
    </xf>
    <xf numFmtId="4" fontId="2" fillId="2" borderId="5" xfId="0" applyNumberFormat="1" applyFont="1" applyFill="1" applyBorder="1" applyAlignment="1" applyProtection="1">
      <alignment horizontal="right" vertical="center"/>
      <protection hidden="1"/>
    </xf>
    <xf numFmtId="0" fontId="1" fillId="2" borderId="5" xfId="0" applyFont="1" applyFill="1" applyBorder="1" applyAlignment="1" applyProtection="1">
      <alignment horizontal="right" vertical="center"/>
      <protection hidden="1"/>
    </xf>
  </cellXfs>
  <cellStyles count="1">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EDE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E64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ju.nl/" TargetMode="External"/><Relationship Id="rId2" Type="http://schemas.openxmlformats.org/officeDocument/2006/relationships/image" Target="../media/image1.jpeg"/><Relationship Id="rId1" Type="http://schemas.openxmlformats.org/officeDocument/2006/relationships/hyperlink" Target="http://www.vaan-arbeidsrecht.nl" TargetMode="Externa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55</xdr:row>
      <xdr:rowOff>0</xdr:rowOff>
    </xdr:from>
    <xdr:to>
      <xdr:col>1</xdr:col>
      <xdr:colOff>1085850</xdr:colOff>
      <xdr:row>57</xdr:row>
      <xdr:rowOff>17766</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1" y="4067175"/>
          <a:ext cx="1085849" cy="341616"/>
        </a:xfrm>
        <a:prstGeom prst="rect">
          <a:avLst/>
        </a:prstGeom>
      </xdr:spPr>
    </xdr:pic>
    <xdr:clientData/>
  </xdr:twoCellAnchor>
  <xdr:twoCellAnchor editAs="oneCell">
    <xdr:from>
      <xdr:col>4</xdr:col>
      <xdr:colOff>909318</xdr:colOff>
      <xdr:row>54</xdr:row>
      <xdr:rowOff>66674</xdr:rowOff>
    </xdr:from>
    <xdr:to>
      <xdr:col>6</xdr:col>
      <xdr:colOff>635</xdr:colOff>
      <xdr:row>57</xdr:row>
      <xdr:rowOff>136524</xdr:rowOff>
    </xdr:to>
    <xdr:pic>
      <xdr:nvPicPr>
        <xdr:cNvPr id="3" name="Afbeelding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99478" y="4051934"/>
          <a:ext cx="1605917" cy="54991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showRowColHeaders="0" tabSelected="1" zoomScale="125" zoomScaleNormal="125" workbookViewId="0">
      <selection activeCell="D16" sqref="D16"/>
    </sheetView>
  </sheetViews>
  <sheetFormatPr defaultRowHeight="12.75" x14ac:dyDescent="0.2"/>
  <cols>
    <col min="1" max="1" width="4.7109375" style="1" customWidth="1"/>
    <col min="2" max="2" width="43.140625" style="1" customWidth="1"/>
    <col min="3" max="4" width="15.7109375" style="1" customWidth="1"/>
    <col min="5" max="5" width="24.7109375" style="1" customWidth="1"/>
    <col min="6" max="6" width="13" style="1" customWidth="1"/>
    <col min="7" max="7" width="4.7109375" style="1" customWidth="1"/>
    <col min="8" max="8" width="20" style="1" customWidth="1"/>
    <col min="9" max="16384" width="9.140625" style="1"/>
  </cols>
  <sheetData>
    <row r="1" spans="1:9" ht="15.95" customHeight="1" x14ac:dyDescent="0.2">
      <c r="A1" s="76" t="s">
        <v>48</v>
      </c>
    </row>
    <row r="2" spans="1:9" ht="18.75" x14ac:dyDescent="0.3">
      <c r="B2" s="87" t="s">
        <v>47</v>
      </c>
      <c r="C2" s="87"/>
      <c r="D2" s="87"/>
      <c r="E2" s="87"/>
      <c r="F2" s="87"/>
    </row>
    <row r="3" spans="1:9" ht="12.75" customHeight="1" x14ac:dyDescent="0.2"/>
    <row r="4" spans="1:9" ht="12.75" customHeight="1" x14ac:dyDescent="0.2">
      <c r="B4" s="2" t="s">
        <v>14</v>
      </c>
      <c r="C4" s="3">
        <v>26139</v>
      </c>
      <c r="E4" s="4" t="s">
        <v>23</v>
      </c>
      <c r="F4" s="68">
        <f>IF(OR(C4=0,C5=0,C6=0),"-",IF(DATEDIF(C4,C5,"Y")=0,"",DATEDIF(C4,C5,"Y")))</f>
        <v>37</v>
      </c>
    </row>
    <row r="5" spans="1:9" ht="12.75" customHeight="1" x14ac:dyDescent="0.2">
      <c r="B5" s="5" t="s">
        <v>13</v>
      </c>
      <c r="C5" s="6">
        <v>39661</v>
      </c>
      <c r="D5" s="7"/>
      <c r="E5" s="8" t="s">
        <v>4</v>
      </c>
      <c r="F5" s="69">
        <f>IF(OR(C4=0,C5=0,C6=0),"-",IF(DATEDIF(C4,C6,"Y")=0,"",DATEDIF(C4,C6,"Y")))</f>
        <v>43</v>
      </c>
    </row>
    <row r="6" spans="1:9" ht="12.75" customHeight="1" x14ac:dyDescent="0.2">
      <c r="B6" s="5" t="s">
        <v>18</v>
      </c>
      <c r="C6" s="6">
        <v>42036</v>
      </c>
      <c r="D6" s="7"/>
      <c r="E6" s="8" t="s">
        <v>32</v>
      </c>
      <c r="F6" s="70">
        <f>IF(OR(C4=0,C5=0,C6=0),"-",((YEAR(C6)-YEAR(C5))*12+MONTH(C6)-MONTH(C5))/6)</f>
        <v>13</v>
      </c>
    </row>
    <row r="7" spans="1:9" ht="12.75" customHeight="1" x14ac:dyDescent="0.2">
      <c r="B7" s="9"/>
      <c r="C7" s="10"/>
      <c r="D7" s="7"/>
      <c r="E7" s="11" t="s">
        <v>33</v>
      </c>
      <c r="F7" s="71">
        <f>IF(F6="-","-",ROUNDDOWN(F6,0))</f>
        <v>13</v>
      </c>
    </row>
    <row r="8" spans="1:9" ht="12.75" customHeight="1" x14ac:dyDescent="0.2">
      <c r="B8" s="9" t="s">
        <v>35</v>
      </c>
      <c r="C8" s="72" t="s">
        <v>11</v>
      </c>
      <c r="D8" s="7"/>
    </row>
    <row r="9" spans="1:9" ht="12.75" customHeight="1" x14ac:dyDescent="0.2">
      <c r="B9" s="12" t="s">
        <v>34</v>
      </c>
      <c r="C9" s="73" t="s">
        <v>10</v>
      </c>
      <c r="E9" s="7"/>
      <c r="F9" s="7"/>
    </row>
    <row r="10" spans="1:9" ht="12.75" customHeight="1" x14ac:dyDescent="0.2">
      <c r="B10" s="13"/>
      <c r="C10" s="13"/>
      <c r="E10" s="7"/>
      <c r="F10" s="7"/>
    </row>
    <row r="11" spans="1:9" ht="12.75" customHeight="1" x14ac:dyDescent="0.2">
      <c r="G11" s="14"/>
      <c r="H11" s="15"/>
      <c r="I11" s="15"/>
    </row>
    <row r="12" spans="1:9" ht="12.75" customHeight="1" x14ac:dyDescent="0.2">
      <c r="B12" s="16"/>
      <c r="C12" s="88" t="s">
        <v>3</v>
      </c>
      <c r="D12" s="88"/>
      <c r="E12" s="89" t="s">
        <v>0</v>
      </c>
      <c r="F12" s="90"/>
      <c r="G12" s="14"/>
      <c r="H12" s="17"/>
    </row>
    <row r="13" spans="1:9" ht="12.75" customHeight="1" x14ac:dyDescent="0.2">
      <c r="B13" s="18"/>
      <c r="C13" s="19"/>
      <c r="D13" s="17"/>
      <c r="E13" s="20"/>
      <c r="F13" s="21"/>
      <c r="G13" s="14"/>
      <c r="H13" s="17"/>
    </row>
    <row r="14" spans="1:9" ht="12.75" customHeight="1" x14ac:dyDescent="0.2">
      <c r="B14" s="18" t="s">
        <v>15</v>
      </c>
      <c r="C14" s="22">
        <v>3038.27</v>
      </c>
      <c r="D14" s="17"/>
      <c r="E14" s="91">
        <f>12*C14</f>
        <v>36459.24</v>
      </c>
      <c r="F14" s="92"/>
      <c r="G14" s="14"/>
      <c r="H14" s="17"/>
    </row>
    <row r="15" spans="1:9" ht="12.75" customHeight="1" x14ac:dyDescent="0.2">
      <c r="B15" s="18" t="s">
        <v>6</v>
      </c>
      <c r="C15" s="23">
        <v>18.559999999999999</v>
      </c>
      <c r="D15" s="17"/>
      <c r="E15" s="91">
        <f>12*C15</f>
        <v>222.72</v>
      </c>
      <c r="F15" s="92"/>
      <c r="G15" s="14"/>
    </row>
    <row r="16" spans="1:9" ht="12.75" customHeight="1" x14ac:dyDescent="0.2">
      <c r="B16" s="18" t="s">
        <v>7</v>
      </c>
      <c r="C16" s="23">
        <v>0</v>
      </c>
      <c r="D16" s="17"/>
      <c r="E16" s="91">
        <f>12*C16</f>
        <v>0</v>
      </c>
      <c r="F16" s="92"/>
      <c r="G16" s="14"/>
      <c r="H16" s="17"/>
    </row>
    <row r="17" spans="2:7" ht="12.75" customHeight="1" x14ac:dyDescent="0.2">
      <c r="B17" s="18" t="s">
        <v>8</v>
      </c>
      <c r="C17" s="22">
        <v>111.43</v>
      </c>
      <c r="D17" s="17"/>
      <c r="E17" s="91">
        <f>12*C17</f>
        <v>1337.16</v>
      </c>
      <c r="F17" s="92"/>
      <c r="G17" s="14"/>
    </row>
    <row r="18" spans="2:7" ht="12.75" customHeight="1" x14ac:dyDescent="0.2">
      <c r="B18" s="24" t="s">
        <v>2</v>
      </c>
      <c r="C18" s="25">
        <f>SUM(C14:C17)</f>
        <v>3168.26</v>
      </c>
      <c r="D18" s="17"/>
      <c r="E18" s="97">
        <f>12*C18</f>
        <v>38019.120000000003</v>
      </c>
      <c r="F18" s="98"/>
      <c r="G18" s="14"/>
    </row>
    <row r="19" spans="2:7" ht="12.75" customHeight="1" x14ac:dyDescent="0.2">
      <c r="B19" s="26" t="s">
        <v>16</v>
      </c>
      <c r="C19" s="74" t="s">
        <v>10</v>
      </c>
      <c r="D19" s="17"/>
      <c r="E19" s="91">
        <f>IF(C19="Ja",0.08*E14,0)</f>
        <v>2916.74</v>
      </c>
      <c r="F19" s="92"/>
      <c r="G19" s="14"/>
    </row>
    <row r="20" spans="2:7" ht="12.75" customHeight="1" x14ac:dyDescent="0.2">
      <c r="B20" s="26" t="s">
        <v>9</v>
      </c>
      <c r="C20" s="74" t="s">
        <v>10</v>
      </c>
      <c r="D20" s="17"/>
      <c r="E20" s="91">
        <f>IF(C20="Ja",C14,0)</f>
        <v>3038.27</v>
      </c>
      <c r="F20" s="99"/>
      <c r="G20" s="14"/>
    </row>
    <row r="21" spans="2:7" ht="12.75" customHeight="1" x14ac:dyDescent="0.2">
      <c r="B21" s="18"/>
      <c r="C21" s="19"/>
      <c r="D21" s="19"/>
      <c r="E21" s="27"/>
      <c r="F21" s="28"/>
      <c r="G21" s="14"/>
    </row>
    <row r="22" spans="2:7" ht="12.75" customHeight="1" x14ac:dyDescent="0.2">
      <c r="B22" s="29" t="s">
        <v>1</v>
      </c>
      <c r="C22" s="36">
        <f>E22/12</f>
        <v>3664.51</v>
      </c>
      <c r="D22" s="37"/>
      <c r="E22" s="93">
        <f>SUM(E18:F20)</f>
        <v>43974.13</v>
      </c>
      <c r="F22" s="94"/>
      <c r="G22" s="14"/>
    </row>
    <row r="23" spans="2:7" ht="12.75" customHeight="1" thickBot="1" x14ac:dyDescent="0.25">
      <c r="C23" s="17"/>
      <c r="G23" s="14"/>
    </row>
    <row r="24" spans="2:7" ht="12.75" customHeight="1" thickBot="1" x14ac:dyDescent="0.25">
      <c r="B24" s="30" t="s">
        <v>26</v>
      </c>
      <c r="C24" s="95">
        <f>IF(OR(C4=0,C5=0,C6=0,C8="maak keuze:",C9="maak keuze:",C14=0,C19="maak keuze:",C20="maak keuze:"),"Vul eerst de relevante oranje cellen in",IF(C8="Ja","Werknemer heeft pensioenleeftijd bereikt en daarom geen recht op een vergoeding",IF(C6&lt;C29,"Werknemer is nog geen twee jaar in dienst en daarom geen recht op vergoeding",IF(F51&lt;75000,F51,IF(AND(F51&gt;75000,C53="nee"),75000,IF(AND(C53="ja",F51&lt;E22),F51,IF(AND(F51&gt;75000,C53="ja"),E22,"fout")))))))</f>
        <v>7939.77</v>
      </c>
      <c r="D24" s="95"/>
      <c r="E24" s="95"/>
      <c r="F24" s="96"/>
      <c r="G24" s="14"/>
    </row>
    <row r="25" spans="2:7" ht="12.75" customHeight="1" x14ac:dyDescent="0.2">
      <c r="C25" s="17"/>
      <c r="G25" s="14"/>
    </row>
    <row r="26" spans="2:7" ht="12.75" customHeight="1" x14ac:dyDescent="0.2">
      <c r="C26" s="17"/>
      <c r="G26" s="14"/>
    </row>
    <row r="27" spans="2:7" ht="12.75" customHeight="1" x14ac:dyDescent="0.2">
      <c r="B27" s="77" t="s">
        <v>44</v>
      </c>
      <c r="C27" s="78"/>
      <c r="D27" s="78"/>
      <c r="E27" s="78"/>
      <c r="F27" s="78"/>
      <c r="G27" s="14"/>
    </row>
    <row r="28" spans="2:7" ht="12.75" customHeight="1" thickBot="1" x14ac:dyDescent="0.25">
      <c r="B28" s="38"/>
      <c r="C28" s="38"/>
      <c r="D28" s="38"/>
      <c r="E28" s="38"/>
      <c r="F28" s="38"/>
      <c r="G28" s="14"/>
    </row>
    <row r="29" spans="2:7" ht="12.75" customHeight="1" x14ac:dyDescent="0.2">
      <c r="B29" s="62" t="s">
        <v>25</v>
      </c>
      <c r="C29" s="63">
        <f>IF(AND(ISNUMBER(C4),ISNUMBER(C5),ISNUMBER(C6)),(DATE(YEAR(C5),MONTH(C5)+24,DAY(C5))),"-")</f>
        <v>40391</v>
      </c>
      <c r="D29" s="38"/>
      <c r="E29" s="38"/>
      <c r="F29" s="38"/>
      <c r="G29" s="14"/>
    </row>
    <row r="30" spans="2:7" ht="12.75" customHeight="1" x14ac:dyDescent="0.2">
      <c r="B30" s="64" t="s">
        <v>19</v>
      </c>
      <c r="C30" s="65">
        <f>IF(AND(ISNUMBER(C4),ISNUMBER(C5),ISNUMBER(C6)),(DATE(YEAR(C5)+10,MONTH(C5),DAY(C5))),"-")</f>
        <v>43313</v>
      </c>
      <c r="D30" s="38"/>
      <c r="E30" s="38"/>
      <c r="F30" s="38"/>
      <c r="G30" s="14"/>
    </row>
    <row r="31" spans="2:7" ht="12.75" customHeight="1" thickBot="1" x14ac:dyDescent="0.25">
      <c r="B31" s="66" t="s">
        <v>20</v>
      </c>
      <c r="C31" s="67">
        <f>IF(AND(ISNUMBER(C4),ISNUMBER(C5),ISNUMBER(C6)),((DATE(YEAR(C4)+50,MONTH(C4),DAY(C4)))),"-")</f>
        <v>44402</v>
      </c>
      <c r="D31" s="38"/>
      <c r="E31" s="38"/>
      <c r="F31" s="38"/>
      <c r="G31" s="14"/>
    </row>
    <row r="32" spans="2:7" ht="12.75" customHeight="1" x14ac:dyDescent="0.2">
      <c r="B32" s="38"/>
      <c r="C32" s="39"/>
      <c r="D32" s="38"/>
      <c r="E32" s="38"/>
      <c r="F32" s="38"/>
      <c r="G32" s="14"/>
    </row>
    <row r="33" spans="2:7" ht="12.75" customHeight="1" x14ac:dyDescent="0.2">
      <c r="B33" s="40" t="s">
        <v>28</v>
      </c>
      <c r="C33" s="41"/>
      <c r="D33" s="38"/>
      <c r="E33" s="38"/>
      <c r="F33" s="38"/>
    </row>
    <row r="34" spans="2:7" ht="12.75" customHeight="1" x14ac:dyDescent="0.2">
      <c r="B34" s="41" t="s">
        <v>27</v>
      </c>
      <c r="C34" s="42">
        <f>IF(AND(ISNUMBER(F7),F7&gt;=20),20,F7)</f>
        <v>13</v>
      </c>
      <c r="D34" s="38"/>
      <c r="E34" s="38"/>
      <c r="F34" s="38"/>
      <c r="G34" s="32"/>
    </row>
    <row r="35" spans="2:7" ht="12.75" customHeight="1" x14ac:dyDescent="0.2">
      <c r="B35" s="41"/>
      <c r="C35" s="42"/>
      <c r="D35" s="38"/>
      <c r="E35" s="43"/>
      <c r="F35" s="38"/>
      <c r="G35" s="14"/>
    </row>
    <row r="36" spans="2:7" ht="12.75" customHeight="1" x14ac:dyDescent="0.2">
      <c r="B36" s="44" t="s">
        <v>29</v>
      </c>
      <c r="C36" s="42"/>
      <c r="D36" s="38"/>
      <c r="E36" s="38"/>
      <c r="F36" s="38"/>
      <c r="G36" s="14"/>
    </row>
    <row r="37" spans="2:7" ht="12.75" customHeight="1" x14ac:dyDescent="0.2">
      <c r="B37" s="41" t="s">
        <v>30</v>
      </c>
      <c r="C37" s="42">
        <f>IF(ISNUMBER(F7),ROUNDDOWN(IF(C34&gt;=20,(DATEDIF(C30,C6,"M"))/6,0),0),"-")</f>
        <v>0</v>
      </c>
      <c r="D37" s="38"/>
      <c r="E37" s="38"/>
      <c r="F37" s="38"/>
    </row>
    <row r="38" spans="2:7" ht="12.75" customHeight="1" x14ac:dyDescent="0.2">
      <c r="B38" s="41"/>
      <c r="C38" s="41"/>
      <c r="D38" s="38"/>
      <c r="E38" s="38"/>
      <c r="F38" s="45"/>
    </row>
    <row r="39" spans="2:7" ht="12.75" customHeight="1" x14ac:dyDescent="0.2">
      <c r="B39" s="44" t="s">
        <v>37</v>
      </c>
      <c r="C39" s="41"/>
      <c r="D39" s="38"/>
      <c r="E39" s="38"/>
      <c r="F39" s="38"/>
    </row>
    <row r="40" spans="2:7" ht="12.75" customHeight="1" x14ac:dyDescent="0.2">
      <c r="B40" s="41" t="s">
        <v>42</v>
      </c>
      <c r="C40" s="42" t="str">
        <f>IF(C6&gt;C31,"ja","nee")</f>
        <v>nee</v>
      </c>
      <c r="D40" s="38"/>
      <c r="E40" s="38"/>
      <c r="F40" s="38"/>
    </row>
    <row r="41" spans="2:7" ht="12.75" customHeight="1" x14ac:dyDescent="0.2">
      <c r="B41" s="41" t="s">
        <v>17</v>
      </c>
      <c r="C41" s="42" t="str">
        <f>IF(F6&gt;20,"ja","nee")</f>
        <v>nee</v>
      </c>
      <c r="D41" s="38"/>
      <c r="E41" s="38"/>
      <c r="F41" s="38"/>
    </row>
    <row r="42" spans="2:7" ht="12.75" customHeight="1" x14ac:dyDescent="0.2">
      <c r="B42" s="41" t="s">
        <v>36</v>
      </c>
      <c r="C42" s="42" t="str">
        <f>IF(C6&lt;C31,"niet van toepassing",IF(C31&lt;C5,"nee",IF(AND(C31&gt;C5,C31&lt;C6),"ja","Fout")))</f>
        <v>niet van toepassing</v>
      </c>
      <c r="D42" s="38"/>
      <c r="E42" s="38"/>
      <c r="F42" s="38"/>
    </row>
    <row r="43" spans="2:7" ht="12.75" customHeight="1" x14ac:dyDescent="0.2">
      <c r="B43" s="41" t="s">
        <v>45</v>
      </c>
      <c r="C43" s="46" t="str">
        <f>IF(C6&gt;43830,"Regeling niet meer geldig",IF(C40="nee","niet van toepassing",IF(AND(C40="ja",C41="ja",C42="ja"),ROUNDDOWN(DATEDIF(C31,C6,"M")/6,0),IF(AND(C40="ja",C41="ja",C42="nee"),F7-20,IF(AND(C40="ja",C41="nee"),"Ouder dan 50 maar nog geen 10 jaar in dienst","Fout")))))</f>
        <v>niet van toepassing</v>
      </c>
      <c r="D43" s="38"/>
      <c r="E43" s="38"/>
      <c r="F43" s="38"/>
    </row>
    <row r="44" spans="2:7" ht="12.75" customHeight="1" x14ac:dyDescent="0.2">
      <c r="B44" s="79" t="s">
        <v>24</v>
      </c>
      <c r="C44" s="81" t="str">
        <f>IF(AND(C40="ja",C41="ja",C6&lt;43830),"ja","nee")</f>
        <v>nee</v>
      </c>
      <c r="D44" s="38"/>
      <c r="E44" s="47"/>
      <c r="F44" s="38"/>
    </row>
    <row r="45" spans="2:7" ht="12.75" customHeight="1" x14ac:dyDescent="0.2">
      <c r="B45" s="80"/>
      <c r="C45" s="82"/>
      <c r="D45" s="38"/>
      <c r="E45" s="47"/>
      <c r="F45" s="38"/>
    </row>
    <row r="46" spans="2:7" ht="12.75" customHeight="1" thickBot="1" x14ac:dyDescent="0.25">
      <c r="B46" s="38"/>
      <c r="C46" s="38"/>
      <c r="D46" s="38"/>
      <c r="E46" s="38"/>
      <c r="F46" s="38"/>
    </row>
    <row r="47" spans="2:7" ht="12.75" customHeight="1" x14ac:dyDescent="0.2">
      <c r="B47" s="48" t="s">
        <v>21</v>
      </c>
      <c r="C47" s="49" t="s">
        <v>31</v>
      </c>
      <c r="D47" s="50"/>
      <c r="E47" s="49" t="s">
        <v>22</v>
      </c>
      <c r="F47" s="51"/>
    </row>
    <row r="48" spans="2:7" ht="12.75" customHeight="1" x14ac:dyDescent="0.2">
      <c r="B48" s="52" t="s">
        <v>28</v>
      </c>
      <c r="C48" s="53">
        <f>IF(C30&gt;C6,C34,IF(C31&gt;C30,C34,IF(AND(C41="ja",C42="ja",C31&lt;C30,C5&lt;C31),IF(ISNUMBER(C43),F7-C43,C34),IF(AND(C31&lt;C5,C41="ja"),C34,"FOUT"))))</f>
        <v>13</v>
      </c>
      <c r="D48" s="38"/>
      <c r="E48" s="54">
        <f>1/6</f>
        <v>0.16666666666666666</v>
      </c>
      <c r="F48" s="75">
        <f>IF(ISERROR(C48*(E48*C22)),"-",(C48*(E48*C22)))</f>
        <v>7939.77</v>
      </c>
    </row>
    <row r="49" spans="1:7" ht="12.75" customHeight="1" x14ac:dyDescent="0.2">
      <c r="B49" s="52" t="s">
        <v>29</v>
      </c>
      <c r="C49" s="53" t="str">
        <f>IF(C37=0,"0",IF(C44="nee",C37,IF(C6&lt;C31,C37,IF(C5&gt;C31,0,IF(AND(C41="ja",C42="ja",C31&lt;C30,C5&lt;C31),0,IF(AND(C31&gt;C5,C31&lt;C6,C41="ja"),F7-20-C43,IF(AND(C31&gt;C5,C31&lt;C6,C41="nee"),0,"Fout")))))))</f>
        <v>0</v>
      </c>
      <c r="D49" s="55"/>
      <c r="E49" s="54">
        <f>1/4</f>
        <v>0.25</v>
      </c>
      <c r="F49" s="75">
        <f>IF(ISERROR(C49*(E49*C22)),"-",(C49*(E49*C22)))</f>
        <v>0</v>
      </c>
    </row>
    <row r="50" spans="1:7" ht="12.75" customHeight="1" thickBot="1" x14ac:dyDescent="0.25">
      <c r="B50" s="52" t="s">
        <v>46</v>
      </c>
      <c r="C50" s="53" t="str">
        <f>IF(ISNUMBER(C43),C43,"-")</f>
        <v>-</v>
      </c>
      <c r="D50" s="55"/>
      <c r="E50" s="54">
        <f>IF(C9="ja",1/2,IF(C9="nee",1/4,"Vul eerst alle velden in"))</f>
        <v>0.5</v>
      </c>
      <c r="F50" s="75" t="str">
        <f>IF(ISERROR(C50*(E50*C22)),"-",(C50*(E50*C22)))</f>
        <v>-</v>
      </c>
    </row>
    <row r="51" spans="1:7" ht="12.75" customHeight="1" thickTop="1" thickBot="1" x14ac:dyDescent="0.25">
      <c r="B51" s="56" t="s">
        <v>5</v>
      </c>
      <c r="C51" s="57" t="str">
        <f>IF(ISERROR(C48+C49+C50),"-",(C48+C49+C50))</f>
        <v>-</v>
      </c>
      <c r="D51" s="58"/>
      <c r="E51" s="59" t="s">
        <v>1</v>
      </c>
      <c r="F51" s="60">
        <f>SUM(F48:F50)</f>
        <v>7939.77</v>
      </c>
    </row>
    <row r="52" spans="1:7" ht="12.75" customHeight="1" x14ac:dyDescent="0.2">
      <c r="B52" s="38"/>
      <c r="C52" s="41"/>
      <c r="D52" s="38"/>
      <c r="E52" s="38"/>
      <c r="F52" s="38"/>
      <c r="G52" s="34"/>
    </row>
    <row r="53" spans="1:7" ht="12.75" customHeight="1" x14ac:dyDescent="0.2">
      <c r="B53" s="41" t="s">
        <v>43</v>
      </c>
      <c r="C53" s="42" t="str">
        <f>IF(E22&gt;75000,"ja","nee")</f>
        <v>nee</v>
      </c>
      <c r="D53" s="38"/>
      <c r="E53" s="38"/>
      <c r="F53" s="61"/>
      <c r="G53" s="20"/>
    </row>
    <row r="54" spans="1:7" ht="12.75" customHeight="1" x14ac:dyDescent="0.2">
      <c r="B54" s="41"/>
      <c r="C54" s="42"/>
      <c r="D54" s="38"/>
      <c r="E54" s="38"/>
      <c r="F54" s="61"/>
      <c r="G54" s="20"/>
    </row>
    <row r="55" spans="1:7" ht="12.75" customHeight="1" x14ac:dyDescent="0.2">
      <c r="F55" s="7"/>
      <c r="G55" s="20"/>
    </row>
    <row r="56" spans="1:7" x14ac:dyDescent="0.2">
      <c r="A56" s="31"/>
      <c r="C56" s="17"/>
      <c r="G56" s="14"/>
    </row>
    <row r="57" spans="1:7" x14ac:dyDescent="0.2">
      <c r="C57" s="17"/>
      <c r="G57" s="14"/>
    </row>
    <row r="58" spans="1:7" x14ac:dyDescent="0.2">
      <c r="C58" s="17"/>
      <c r="G58" s="14"/>
    </row>
    <row r="59" spans="1:7" x14ac:dyDescent="0.2">
      <c r="B59" s="33" t="s">
        <v>38</v>
      </c>
      <c r="C59" s="17"/>
      <c r="G59" s="14"/>
    </row>
    <row r="60" spans="1:7" ht="53.25" customHeight="1" x14ac:dyDescent="0.2">
      <c r="B60" s="83" t="s">
        <v>41</v>
      </c>
      <c r="C60" s="84"/>
      <c r="D60" s="84"/>
      <c r="E60" s="84"/>
      <c r="F60" s="84"/>
      <c r="G60" s="14"/>
    </row>
    <row r="61" spans="1:7" x14ac:dyDescent="0.2">
      <c r="C61" s="17"/>
      <c r="G61" s="14"/>
    </row>
    <row r="62" spans="1:7" x14ac:dyDescent="0.2">
      <c r="B62" s="33" t="s">
        <v>39</v>
      </c>
      <c r="C62" s="17"/>
      <c r="G62" s="14"/>
    </row>
    <row r="63" spans="1:7" ht="26.25" customHeight="1" x14ac:dyDescent="0.2">
      <c r="B63" s="85" t="s">
        <v>40</v>
      </c>
      <c r="C63" s="86"/>
      <c r="D63" s="86"/>
      <c r="E63" s="86"/>
      <c r="F63" s="86"/>
      <c r="G63" s="14"/>
    </row>
    <row r="64" spans="1:7" ht="15.95" customHeight="1" x14ac:dyDescent="0.2">
      <c r="C64" s="17"/>
      <c r="G64" s="14"/>
    </row>
    <row r="65" spans="2:7" x14ac:dyDescent="0.2">
      <c r="F65" s="7"/>
      <c r="G65" s="20"/>
    </row>
    <row r="66" spans="2:7" x14ac:dyDescent="0.2">
      <c r="F66" s="7"/>
      <c r="G66" s="20"/>
    </row>
    <row r="77" spans="2:7" ht="12.75" hidden="1" customHeight="1" x14ac:dyDescent="0.2">
      <c r="B77" s="35" t="s">
        <v>12</v>
      </c>
    </row>
    <row r="78" spans="2:7" ht="12.75" hidden="1" customHeight="1" x14ac:dyDescent="0.2">
      <c r="B78" s="35" t="s">
        <v>10</v>
      </c>
    </row>
    <row r="79" spans="2:7" ht="12.75" hidden="1" customHeight="1" x14ac:dyDescent="0.2">
      <c r="B79" s="35" t="s">
        <v>11</v>
      </c>
    </row>
  </sheetData>
  <sheetProtection password="EDAF" sheet="1" objects="1" scenarios="1"/>
  <dataConsolidate/>
  <mergeCells count="17">
    <mergeCell ref="E16:F16"/>
    <mergeCell ref="E17:F17"/>
    <mergeCell ref="E22:F22"/>
    <mergeCell ref="C24:F24"/>
    <mergeCell ref="E18:F18"/>
    <mergeCell ref="E19:F19"/>
    <mergeCell ref="E20:F20"/>
    <mergeCell ref="B2:F2"/>
    <mergeCell ref="C12:D12"/>
    <mergeCell ref="E12:F12"/>
    <mergeCell ref="E14:F14"/>
    <mergeCell ref="E15:F15"/>
    <mergeCell ref="B27:F27"/>
    <mergeCell ref="B44:B45"/>
    <mergeCell ref="C44:C45"/>
    <mergeCell ref="B60:F60"/>
    <mergeCell ref="B63:F63"/>
  </mergeCells>
  <dataValidations count="3">
    <dataValidation type="list" allowBlank="1" showInputMessage="1" showErrorMessage="1" sqref="C8:C10 C19:C20">
      <formula1>$B$77:$B$79</formula1>
    </dataValidation>
    <dataValidation type="decimal" allowBlank="1" showInputMessage="1" showErrorMessage="1" sqref="C17">
      <formula1>0</formula1>
      <formula2>50000</formula2>
    </dataValidation>
    <dataValidation type="date" allowBlank="1" showInputMessage="1" showErrorMessage="1" promptTitle="Datum" prompt="dd-mm-jjjj" sqref="C4:C6">
      <formula1>1</formula1>
      <formula2>58441</formula2>
    </dataValidation>
  </dataValidations>
  <pageMargins left="0.70866141732283472" right="0.70866141732283472" top="0.74803149606299213" bottom="0.74803149606299213" header="0.31496062992125984" footer="0.31496062992125984"/>
  <pageSetup paperSize="9" scale="72" orientation="portrait" horizontalDpi="200" verticalDpi="200" r:id="rId1"/>
  <ignoredErrors>
    <ignoredError sqref="C49"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Transitievergoeding</vt:lpstr>
      <vt:lpstr>Transitievergoeding!Print_Area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Transitievergoeding berekening</dc:title>
  <dc:subject>Arbeidsrecht</dc:subject>
  <dc:creator>Merel Blom</dc:creator>
  <cp:lastModifiedBy>Gebruiker</cp:lastModifiedBy>
  <cp:lastPrinted>2014-09-30T12:12:35Z</cp:lastPrinted>
  <dcterms:created xsi:type="dcterms:W3CDTF">2005-05-07T12:01:38Z</dcterms:created>
  <dcterms:modified xsi:type="dcterms:W3CDTF">2014-10-03T10:37:22Z</dcterms:modified>
</cp:coreProperties>
</file>